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garcia\Desktop\"/>
    </mc:Choice>
  </mc:AlternateContent>
  <xr:revisionPtr revIDLastSave="0" documentId="8_{56B4CABC-46BB-4455-B33F-3C296898430C}" xr6:coauthVersionLast="47" xr6:coauthVersionMax="47" xr10:uidLastSave="{00000000-0000-0000-0000-000000000000}"/>
  <bookViews>
    <workbookView xWindow="-120" yWindow="-120" windowWidth="20730" windowHeight="11160" xr2:uid="{842DCAD5-CE78-4071-AC2D-2C511E30379B}"/>
  </bookViews>
  <sheets>
    <sheet name="rentabilidad" sheetId="1" r:id="rId1"/>
    <sheet name="apalancamiento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7" i="1" l="1"/>
  <c r="G8" i="2"/>
  <c r="G5" i="2"/>
  <c r="G4" i="2"/>
  <c r="B8" i="2"/>
  <c r="G7" i="2"/>
  <c r="B19" i="2"/>
  <c r="B5" i="2"/>
  <c r="B9" i="2" l="1"/>
  <c r="B11" i="2" s="1"/>
  <c r="B13" i="2" s="1"/>
  <c r="B14" i="2" s="1"/>
  <c r="M6" i="1"/>
  <c r="M7" i="1" s="1"/>
  <c r="M8" i="1" s="1"/>
  <c r="H26" i="1"/>
  <c r="C12" i="1"/>
  <c r="C13" i="1"/>
  <c r="B12" i="2" l="1"/>
  <c r="M9" i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4" i="1"/>
  <c r="M23" i="1" l="1"/>
</calcChain>
</file>

<file path=xl/sharedStrings.xml><?xml version="1.0" encoding="utf-8"?>
<sst xmlns="http://schemas.openxmlformats.org/spreadsheetml/2006/main" count="141" uniqueCount="45">
  <si>
    <t>INVERSIONES (-)</t>
  </si>
  <si>
    <t>RETORNOS (+)</t>
  </si>
  <si>
    <t>CONCEPTO</t>
  </si>
  <si>
    <t>FECHA</t>
  </si>
  <si>
    <t>MONTO</t>
  </si>
  <si>
    <t>INVERSION INICIAL</t>
  </si>
  <si>
    <t>COSTOS FIJOS</t>
  </si>
  <si>
    <t>REPARTICIÓN UTILIDAD</t>
  </si>
  <si>
    <t>CAPITALIZACIÓN</t>
  </si>
  <si>
    <t>VENTA</t>
  </si>
  <si>
    <t>UTILIDAD NETA</t>
  </si>
  <si>
    <t>RENTABILIDAD (TIR NO PERIODICA)</t>
  </si>
  <si>
    <t>NEGOCIO DE PERROS CALIENTES</t>
  </si>
  <si>
    <t>LOCAL ARRENDADO</t>
  </si>
  <si>
    <t>INV INICIAL</t>
  </si>
  <si>
    <t>ADECUACIÓN</t>
  </si>
  <si>
    <t>RETORNO (+)</t>
  </si>
  <si>
    <t>RECIBO POR ARRIENDO</t>
  </si>
  <si>
    <t>PAGO IMPUESTOS</t>
  </si>
  <si>
    <t>VALORACION VTA</t>
  </si>
  <si>
    <t>TITULOS RENTA FIJA</t>
  </si>
  <si>
    <t>DATOS ESTIMADOS</t>
  </si>
  <si>
    <t>INVERSION TASA FIJA</t>
  </si>
  <si>
    <t>RETORNO BRUTO ANUAL</t>
  </si>
  <si>
    <t>PORTAFOLIO PARQUEABLE</t>
  </si>
  <si>
    <t>UTILIDAD ADICIONAL</t>
  </si>
  <si>
    <t>COSTO FIDEICOMISO (2,5 SMMLV)</t>
  </si>
  <si>
    <t>UTILIDAD NETA ANUAL EXTRA</t>
  </si>
  <si>
    <t>FLUJO CON APALANCAMIENTO</t>
  </si>
  <si>
    <t>INTERESES AV</t>
  </si>
  <si>
    <t>TASA NOMINAL</t>
  </si>
  <si>
    <t>CALCULO TASAS</t>
  </si>
  <si>
    <t>TASA E.A.</t>
  </si>
  <si>
    <t>PERIODOS POR AÑO</t>
  </si>
  <si>
    <t>RENTABILIDAD NETA EXTRA</t>
  </si>
  <si>
    <t>PALANCA</t>
  </si>
  <si>
    <t>COSTO DEL APALANCAMIENTO</t>
  </si>
  <si>
    <t>RENTABILIDAD TODO EL EJERCICIO</t>
  </si>
  <si>
    <t>UTILIDAD</t>
  </si>
  <si>
    <t>TIR</t>
  </si>
  <si>
    <t>LIQUIDACIÓN</t>
  </si>
  <si>
    <t>TASA 18,064% E.A.</t>
  </si>
  <si>
    <t>INVERSION</t>
  </si>
  <si>
    <t>UTILIDAD 2 AÑOS EXTRA</t>
  </si>
  <si>
    <t>MONTO APALANCADO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</si>
</sst>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* #,##0_-;\-* #,##0_-;_-* &quot;-&quot;??_-;_-@_-"/>
    <numFmt numFmtId="165" formatCode="0.0%"/>
    <numFmt numFmtId="166" formatCode="0.000%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7">
    <xf numFmtId="0" fontId="0" fillId="0" borderId="0" xfId="0"/>
    <xf numFmtId="0" fontId="0" fillId="2" borderId="0" xfId="0" applyFill="1"/>
    <xf numFmtId="0" fontId="0" fillId="5" borderId="1" xfId="0" applyFill="1" applyBorder="1"/>
    <xf numFmtId="164" fontId="0" fillId="5" borderId="1" xfId="0" applyNumberFormat="1" applyFill="1" applyBorder="1"/>
    <xf numFmtId="0" fontId="0" fillId="2" borderId="2" xfId="0" applyFill="1" applyBorder="1"/>
    <xf numFmtId="0" fontId="0" fillId="2" borderId="4" xfId="0" applyFill="1" applyBorder="1"/>
    <xf numFmtId="0" fontId="4" fillId="2" borderId="0" xfId="0" applyFont="1" applyFill="1"/>
    <xf numFmtId="0" fontId="4" fillId="5" borderId="6" xfId="0" applyFont="1" applyFill="1" applyBorder="1"/>
    <xf numFmtId="0" fontId="4" fillId="5" borderId="1" xfId="0" applyFont="1" applyFill="1" applyBorder="1"/>
    <xf numFmtId="0" fontId="4" fillId="2" borderId="2" xfId="0" applyFont="1" applyFill="1" applyBorder="1"/>
    <xf numFmtId="14" fontId="4" fillId="2" borderId="8" xfId="0" applyNumberFormat="1" applyFont="1" applyFill="1" applyBorder="1"/>
    <xf numFmtId="164" fontId="4" fillId="4" borderId="10" xfId="1" applyNumberFormat="1" applyFont="1" applyFill="1" applyBorder="1"/>
    <xf numFmtId="0" fontId="4" fillId="4" borderId="3" xfId="0" applyFont="1" applyFill="1" applyBorder="1" applyAlignment="1">
      <alignment horizontal="center"/>
    </xf>
    <xf numFmtId="164" fontId="4" fillId="4" borderId="8" xfId="1" applyNumberFormat="1" applyFont="1" applyFill="1" applyBorder="1"/>
    <xf numFmtId="164" fontId="4" fillId="3" borderId="8" xfId="1" applyNumberFormat="1" applyFont="1" applyFill="1" applyBorder="1"/>
    <xf numFmtId="0" fontId="4" fillId="3" borderId="3" xfId="0" applyFont="1" applyFill="1" applyBorder="1" applyAlignment="1">
      <alignment horizontal="center"/>
    </xf>
    <xf numFmtId="0" fontId="4" fillId="2" borderId="4" xfId="0" applyFont="1" applyFill="1" applyBorder="1"/>
    <xf numFmtId="14" fontId="4" fillId="2" borderId="9" xfId="0" applyNumberFormat="1" applyFont="1" applyFill="1" applyBorder="1"/>
    <xf numFmtId="164" fontId="4" fillId="3" borderId="9" xfId="1" applyNumberFormat="1" applyFont="1" applyFill="1" applyBorder="1"/>
    <xf numFmtId="0" fontId="4" fillId="3" borderId="5" xfId="0" applyFont="1" applyFill="1" applyBorder="1" applyAlignment="1">
      <alignment horizontal="center"/>
    </xf>
    <xf numFmtId="164" fontId="3" fillId="5" borderId="1" xfId="0" applyNumberFormat="1" applyFont="1" applyFill="1" applyBorder="1"/>
    <xf numFmtId="10" fontId="3" fillId="5" borderId="1" xfId="2" applyNumberFormat="1" applyFont="1" applyFill="1" applyBorder="1"/>
    <xf numFmtId="165" fontId="3" fillId="5" borderId="1" xfId="2" applyNumberFormat="1" applyFont="1" applyFill="1" applyBorder="1"/>
    <xf numFmtId="0" fontId="2" fillId="6" borderId="6" xfId="0" applyFont="1" applyFill="1" applyBorder="1"/>
    <xf numFmtId="0" fontId="2" fillId="6" borderId="1" xfId="0" applyFont="1" applyFill="1" applyBorder="1" applyAlignment="1">
      <alignment horizontal="center"/>
    </xf>
    <xf numFmtId="0" fontId="0" fillId="2" borderId="12" xfId="0" applyFill="1" applyBorder="1"/>
    <xf numFmtId="10" fontId="0" fillId="2" borderId="10" xfId="1" applyNumberFormat="1" applyFont="1" applyFill="1" applyBorder="1"/>
    <xf numFmtId="10" fontId="0" fillId="2" borderId="8" xfId="1" applyNumberFormat="1" applyFont="1" applyFill="1" applyBorder="1"/>
    <xf numFmtId="10" fontId="0" fillId="2" borderId="8" xfId="2" applyNumberFormat="1" applyFont="1" applyFill="1" applyBorder="1"/>
    <xf numFmtId="164" fontId="0" fillId="6" borderId="8" xfId="2" applyNumberFormat="1" applyFont="1" applyFill="1" applyBorder="1"/>
    <xf numFmtId="164" fontId="0" fillId="2" borderId="8" xfId="1" applyNumberFormat="1" applyFont="1" applyFill="1" applyBorder="1"/>
    <xf numFmtId="43" fontId="0" fillId="2" borderId="8" xfId="1" applyFont="1" applyFill="1" applyBorder="1"/>
    <xf numFmtId="43" fontId="0" fillId="2" borderId="9" xfId="1" applyFont="1" applyFill="1" applyBorder="1"/>
    <xf numFmtId="43" fontId="2" fillId="6" borderId="1" xfId="1" applyFont="1" applyFill="1" applyBorder="1"/>
    <xf numFmtId="0" fontId="2" fillId="6" borderId="1" xfId="0" applyFont="1" applyFill="1" applyBorder="1"/>
    <xf numFmtId="43" fontId="2" fillId="6" borderId="7" xfId="1" applyFont="1" applyFill="1" applyBorder="1"/>
    <xf numFmtId="166" fontId="2" fillId="6" borderId="5" xfId="2" applyNumberFormat="1" applyFont="1" applyFill="1" applyBorder="1"/>
    <xf numFmtId="43" fontId="0" fillId="6" borderId="8" xfId="2" applyNumberFormat="1" applyFont="1" applyFill="1" applyBorder="1"/>
    <xf numFmtId="0" fontId="2" fillId="6" borderId="9" xfId="0" applyFont="1" applyFill="1" applyBorder="1"/>
    <xf numFmtId="0" fontId="0" fillId="2" borderId="1" xfId="0" applyFill="1" applyBorder="1"/>
    <xf numFmtId="165" fontId="0" fillId="2" borderId="1" xfId="2" applyNumberFormat="1" applyFont="1" applyFill="1" applyBorder="1"/>
    <xf numFmtId="165" fontId="0" fillId="5" borderId="1" xfId="2" applyNumberFormat="1" applyFont="1" applyFill="1" applyBorder="1"/>
    <xf numFmtId="0" fontId="0" fillId="2" borderId="9" xfId="0" applyFill="1" applyBorder="1"/>
    <xf numFmtId="14" fontId="0" fillId="2" borderId="1" xfId="0" applyNumberFormat="1" applyFill="1" applyBorder="1"/>
    <xf numFmtId="164" fontId="0" fillId="2" borderId="1" xfId="1" applyNumberFormat="1" applyFont="1" applyFill="1" applyBorder="1"/>
    <xf numFmtId="0" fontId="0" fillId="2" borderId="10" xfId="0" applyFill="1" applyBorder="1"/>
    <xf numFmtId="165" fontId="0" fillId="2" borderId="1" xfId="0" applyNumberFormat="1" applyFill="1" applyBorder="1"/>
    <xf numFmtId="0" fontId="3" fillId="5" borderId="1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4" fillId="5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0" fillId="5" borderId="10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6" xfId="0" applyFill="1" applyBorder="1" applyAlignment="1">
      <alignment horizontal="center"/>
    </xf>
    <xf numFmtId="0" fontId="0" fillId="5" borderId="7" xfId="0" applyFill="1" applyBorder="1" applyAlignment="1">
      <alignment horizontal="center"/>
    </xf>
  </cellXfs>
  <cellStyles count="3">
    <cellStyle name="Millares" xfId="1" builtinId="3"/>
    <cellStyle name="Normal" xfId="0" builtinId="0"/>
    <cellStyle name="Porcentaj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FD7426-F0CC-44A6-9457-38D69E1D5335}">
  <dimension ref="A2:N27"/>
  <sheetViews>
    <sheetView tabSelected="1" workbookViewId="0">
      <selection activeCell="H27" sqref="H27"/>
    </sheetView>
  </sheetViews>
  <sheetFormatPr baseColWidth="10" defaultRowHeight="12.75" x14ac:dyDescent="0.2"/>
  <cols>
    <col min="1" max="1" width="19" style="6" bestFit="1" customWidth="1"/>
    <col min="2" max="2" width="9.7109375" style="6" bestFit="1" customWidth="1"/>
    <col min="3" max="3" width="13.42578125" style="6" bestFit="1" customWidth="1"/>
    <col min="4" max="4" width="15.42578125" style="6" bestFit="1" customWidth="1"/>
    <col min="5" max="5" width="3.7109375" style="6" customWidth="1"/>
    <col min="6" max="6" width="19" style="6" bestFit="1" customWidth="1"/>
    <col min="7" max="7" width="10.7109375" style="6" bestFit="1" customWidth="1"/>
    <col min="8" max="8" width="12.5703125" style="6" bestFit="1" customWidth="1"/>
    <col min="9" max="9" width="15.42578125" style="6" bestFit="1" customWidth="1"/>
    <col min="10" max="10" width="2.7109375" style="6" customWidth="1"/>
    <col min="11" max="11" width="19" style="6" bestFit="1" customWidth="1"/>
    <col min="12" max="12" width="10.7109375" style="6" bestFit="1" customWidth="1"/>
    <col min="13" max="13" width="12.5703125" style="6" bestFit="1" customWidth="1"/>
    <col min="14" max="14" width="15.42578125" style="6" bestFit="1" customWidth="1"/>
    <col min="15" max="16384" width="11.42578125" style="6"/>
  </cols>
  <sheetData>
    <row r="2" spans="1:14" x14ac:dyDescent="0.2">
      <c r="A2" s="48" t="s">
        <v>12</v>
      </c>
      <c r="B2" s="49"/>
      <c r="C2" s="49"/>
      <c r="D2" s="50"/>
      <c r="F2" s="48" t="s">
        <v>13</v>
      </c>
      <c r="G2" s="49"/>
      <c r="H2" s="49"/>
      <c r="I2" s="50"/>
      <c r="K2" s="48" t="s">
        <v>20</v>
      </c>
      <c r="L2" s="49"/>
      <c r="M2" s="49"/>
      <c r="N2" s="50"/>
    </row>
    <row r="3" spans="1:14" x14ac:dyDescent="0.2">
      <c r="A3" s="7" t="s">
        <v>2</v>
      </c>
      <c r="B3" s="8" t="s">
        <v>3</v>
      </c>
      <c r="C3" s="51" t="s">
        <v>4</v>
      </c>
      <c r="D3" s="52"/>
      <c r="F3" s="7" t="s">
        <v>2</v>
      </c>
      <c r="G3" s="8" t="s">
        <v>3</v>
      </c>
      <c r="H3" s="51" t="s">
        <v>4</v>
      </c>
      <c r="I3" s="52"/>
      <c r="K3" s="7" t="s">
        <v>2</v>
      </c>
      <c r="L3" s="8" t="s">
        <v>3</v>
      </c>
      <c r="M3" s="51" t="s">
        <v>4</v>
      </c>
      <c r="N3" s="52"/>
    </row>
    <row r="4" spans="1:14" x14ac:dyDescent="0.2">
      <c r="A4" s="9" t="s">
        <v>5</v>
      </c>
      <c r="B4" s="10">
        <v>44927</v>
      </c>
      <c r="C4" s="11">
        <v>-100000000</v>
      </c>
      <c r="D4" s="12" t="s">
        <v>0</v>
      </c>
      <c r="F4" s="9" t="s">
        <v>14</v>
      </c>
      <c r="G4" s="10">
        <v>44927</v>
      </c>
      <c r="H4" s="11">
        <v>-100000000</v>
      </c>
      <c r="I4" s="12" t="s">
        <v>0</v>
      </c>
      <c r="K4" s="9" t="s">
        <v>14</v>
      </c>
      <c r="L4" s="10">
        <v>44927</v>
      </c>
      <c r="M4" s="11">
        <v>-100000000</v>
      </c>
      <c r="N4" s="12" t="s">
        <v>0</v>
      </c>
    </row>
    <row r="5" spans="1:14" x14ac:dyDescent="0.2">
      <c r="A5" s="9" t="s">
        <v>6</v>
      </c>
      <c r="B5" s="10">
        <v>44927</v>
      </c>
      <c r="C5" s="13">
        <v>-9000000</v>
      </c>
      <c r="D5" s="12" t="s">
        <v>0</v>
      </c>
      <c r="F5" s="9" t="s">
        <v>15</v>
      </c>
      <c r="G5" s="10">
        <v>44927</v>
      </c>
      <c r="H5" s="13">
        <v>-3000000</v>
      </c>
      <c r="I5" s="12" t="s">
        <v>0</v>
      </c>
      <c r="K5" s="9" t="s">
        <v>17</v>
      </c>
      <c r="L5" s="10">
        <v>44958</v>
      </c>
      <c r="M5" s="14">
        <v>800000</v>
      </c>
      <c r="N5" s="15" t="s">
        <v>16</v>
      </c>
    </row>
    <row r="6" spans="1:14" x14ac:dyDescent="0.2">
      <c r="A6" s="9" t="s">
        <v>6</v>
      </c>
      <c r="B6" s="10">
        <v>44958</v>
      </c>
      <c r="C6" s="13">
        <v>-9000000</v>
      </c>
      <c r="D6" s="12" t="s">
        <v>0</v>
      </c>
      <c r="F6" s="9" t="s">
        <v>17</v>
      </c>
      <c r="G6" s="10">
        <v>44958</v>
      </c>
      <c r="H6" s="14">
        <v>1200000</v>
      </c>
      <c r="I6" s="15" t="s">
        <v>16</v>
      </c>
      <c r="K6" s="9" t="s">
        <v>17</v>
      </c>
      <c r="L6" s="10">
        <v>44986</v>
      </c>
      <c r="M6" s="14">
        <f>M5</f>
        <v>800000</v>
      </c>
      <c r="N6" s="15" t="s">
        <v>16</v>
      </c>
    </row>
    <row r="7" spans="1:14" x14ac:dyDescent="0.2">
      <c r="A7" s="9" t="s">
        <v>6</v>
      </c>
      <c r="B7" s="10">
        <v>44986</v>
      </c>
      <c r="C7" s="13">
        <v>-9000000</v>
      </c>
      <c r="D7" s="12" t="s">
        <v>0</v>
      </c>
      <c r="F7" s="9" t="s">
        <v>17</v>
      </c>
      <c r="G7" s="10">
        <v>44986</v>
      </c>
      <c r="H7" s="14">
        <v>1200000</v>
      </c>
      <c r="I7" s="15" t="s">
        <v>16</v>
      </c>
      <c r="K7" s="9" t="s">
        <v>17</v>
      </c>
      <c r="L7" s="10">
        <v>45017</v>
      </c>
      <c r="M7" s="14">
        <f t="shared" ref="M7:M21" si="0">M6</f>
        <v>800000</v>
      </c>
      <c r="N7" s="15" t="s">
        <v>16</v>
      </c>
    </row>
    <row r="8" spans="1:14" x14ac:dyDescent="0.2">
      <c r="A8" s="9" t="s">
        <v>7</v>
      </c>
      <c r="B8" s="10">
        <v>45139</v>
      </c>
      <c r="C8" s="14">
        <v>4000000</v>
      </c>
      <c r="D8" s="15" t="s">
        <v>1</v>
      </c>
      <c r="F8" s="9" t="s">
        <v>17</v>
      </c>
      <c r="G8" s="10">
        <v>45017</v>
      </c>
      <c r="H8" s="14">
        <v>1200000</v>
      </c>
      <c r="I8" s="15" t="s">
        <v>16</v>
      </c>
      <c r="K8" s="9" t="s">
        <v>17</v>
      </c>
      <c r="L8" s="10">
        <v>45047</v>
      </c>
      <c r="M8" s="14">
        <f t="shared" si="0"/>
        <v>800000</v>
      </c>
      <c r="N8" s="15" t="s">
        <v>16</v>
      </c>
    </row>
    <row r="9" spans="1:14" x14ac:dyDescent="0.2">
      <c r="A9" s="9" t="s">
        <v>7</v>
      </c>
      <c r="B9" s="10">
        <v>45261</v>
      </c>
      <c r="C9" s="14">
        <v>22000000</v>
      </c>
      <c r="D9" s="15" t="s">
        <v>1</v>
      </c>
      <c r="F9" s="9" t="s">
        <v>17</v>
      </c>
      <c r="G9" s="10">
        <v>45047</v>
      </c>
      <c r="H9" s="14">
        <v>1200000</v>
      </c>
      <c r="I9" s="15" t="s">
        <v>16</v>
      </c>
      <c r="K9" s="9" t="s">
        <v>17</v>
      </c>
      <c r="L9" s="10">
        <v>45078</v>
      </c>
      <c r="M9" s="14">
        <f t="shared" si="0"/>
        <v>800000</v>
      </c>
      <c r="N9" s="15" t="s">
        <v>16</v>
      </c>
    </row>
    <row r="10" spans="1:14" x14ac:dyDescent="0.2">
      <c r="A10" s="9" t="s">
        <v>8</v>
      </c>
      <c r="B10" s="10">
        <v>45352</v>
      </c>
      <c r="C10" s="13">
        <v>-8000000</v>
      </c>
      <c r="D10" s="12" t="s">
        <v>0</v>
      </c>
      <c r="F10" s="9" t="s">
        <v>17</v>
      </c>
      <c r="G10" s="10">
        <v>45078</v>
      </c>
      <c r="H10" s="14">
        <v>1200000</v>
      </c>
      <c r="I10" s="15" t="s">
        <v>16</v>
      </c>
      <c r="K10" s="9" t="s">
        <v>17</v>
      </c>
      <c r="L10" s="10">
        <v>45108</v>
      </c>
      <c r="M10" s="14">
        <f t="shared" si="0"/>
        <v>800000</v>
      </c>
      <c r="N10" s="15" t="s">
        <v>16</v>
      </c>
    </row>
    <row r="11" spans="1:14" x14ac:dyDescent="0.2">
      <c r="A11" s="16" t="s">
        <v>9</v>
      </c>
      <c r="B11" s="17">
        <v>45444</v>
      </c>
      <c r="C11" s="18">
        <v>125000000</v>
      </c>
      <c r="D11" s="19" t="s">
        <v>1</v>
      </c>
      <c r="F11" s="9" t="s">
        <v>17</v>
      </c>
      <c r="G11" s="10">
        <v>45108</v>
      </c>
      <c r="H11" s="14">
        <v>1200000</v>
      </c>
      <c r="I11" s="15" t="s">
        <v>16</v>
      </c>
      <c r="K11" s="9" t="s">
        <v>17</v>
      </c>
      <c r="L11" s="10">
        <v>45139</v>
      </c>
      <c r="M11" s="14">
        <f t="shared" si="0"/>
        <v>800000</v>
      </c>
      <c r="N11" s="15" t="s">
        <v>16</v>
      </c>
    </row>
    <row r="12" spans="1:14" x14ac:dyDescent="0.2">
      <c r="A12" s="47" t="s">
        <v>10</v>
      </c>
      <c r="B12" s="47"/>
      <c r="C12" s="20">
        <f>SUM(C4:C11)</f>
        <v>16000000</v>
      </c>
      <c r="F12" s="9" t="s">
        <v>17</v>
      </c>
      <c r="G12" s="10">
        <v>45139</v>
      </c>
      <c r="H12" s="14">
        <v>1200000</v>
      </c>
      <c r="I12" s="15" t="s">
        <v>16</v>
      </c>
      <c r="K12" s="9" t="s">
        <v>17</v>
      </c>
      <c r="L12" s="10">
        <v>45170</v>
      </c>
      <c r="M12" s="14">
        <f t="shared" si="0"/>
        <v>800000</v>
      </c>
      <c r="N12" s="15" t="s">
        <v>16</v>
      </c>
    </row>
    <row r="13" spans="1:14" x14ac:dyDescent="0.2">
      <c r="A13" s="47" t="s">
        <v>11</v>
      </c>
      <c r="B13" s="47"/>
      <c r="C13" s="21">
        <f>XIRR(C4:C11,B4:B11)</f>
        <v>9.4770559668540949E-2</v>
      </c>
      <c r="F13" s="9" t="s">
        <v>17</v>
      </c>
      <c r="G13" s="10">
        <v>45170</v>
      </c>
      <c r="H13" s="14">
        <v>1200000</v>
      </c>
      <c r="I13" s="15" t="s">
        <v>16</v>
      </c>
      <c r="K13" s="9" t="s">
        <v>17</v>
      </c>
      <c r="L13" s="10">
        <v>45200</v>
      </c>
      <c r="M13" s="14">
        <f t="shared" si="0"/>
        <v>800000</v>
      </c>
      <c r="N13" s="15" t="s">
        <v>16</v>
      </c>
    </row>
    <row r="14" spans="1:14" x14ac:dyDescent="0.2">
      <c r="F14" s="9" t="s">
        <v>17</v>
      </c>
      <c r="G14" s="10">
        <v>45200</v>
      </c>
      <c r="H14" s="14">
        <v>1200000</v>
      </c>
      <c r="I14" s="15" t="s">
        <v>16</v>
      </c>
      <c r="K14" s="9" t="s">
        <v>17</v>
      </c>
      <c r="L14" s="10">
        <v>45231</v>
      </c>
      <c r="M14" s="14">
        <f t="shared" si="0"/>
        <v>800000</v>
      </c>
      <c r="N14" s="15" t="s">
        <v>16</v>
      </c>
    </row>
    <row r="15" spans="1:14" x14ac:dyDescent="0.2">
      <c r="F15" s="9" t="s">
        <v>17</v>
      </c>
      <c r="G15" s="10">
        <v>45231</v>
      </c>
      <c r="H15" s="14">
        <v>1200000</v>
      </c>
      <c r="I15" s="15" t="s">
        <v>16</v>
      </c>
      <c r="K15" s="9" t="s">
        <v>17</v>
      </c>
      <c r="L15" s="10">
        <v>45261</v>
      </c>
      <c r="M15" s="14">
        <f t="shared" si="0"/>
        <v>800000</v>
      </c>
      <c r="N15" s="15" t="s">
        <v>16</v>
      </c>
    </row>
    <row r="16" spans="1:14" x14ac:dyDescent="0.2">
      <c r="F16" s="9" t="s">
        <v>17</v>
      </c>
      <c r="G16" s="10">
        <v>45261</v>
      </c>
      <c r="H16" s="14">
        <v>1200000</v>
      </c>
      <c r="I16" s="15" t="s">
        <v>16</v>
      </c>
      <c r="K16" s="9" t="s">
        <v>17</v>
      </c>
      <c r="L16" s="10">
        <v>45292</v>
      </c>
      <c r="M16" s="14">
        <f t="shared" si="0"/>
        <v>800000</v>
      </c>
      <c r="N16" s="15" t="s">
        <v>16</v>
      </c>
    </row>
    <row r="17" spans="6:14" x14ac:dyDescent="0.2">
      <c r="F17" s="9" t="s">
        <v>17</v>
      </c>
      <c r="G17" s="10">
        <v>45292</v>
      </c>
      <c r="H17" s="14">
        <v>1200000</v>
      </c>
      <c r="I17" s="15" t="s">
        <v>16</v>
      </c>
      <c r="K17" s="9" t="s">
        <v>17</v>
      </c>
      <c r="L17" s="10">
        <v>45323</v>
      </c>
      <c r="M17" s="14">
        <f t="shared" si="0"/>
        <v>800000</v>
      </c>
      <c r="N17" s="15" t="s">
        <v>16</v>
      </c>
    </row>
    <row r="18" spans="6:14" x14ac:dyDescent="0.2">
      <c r="F18" s="9" t="s">
        <v>17</v>
      </c>
      <c r="G18" s="10">
        <v>45323</v>
      </c>
      <c r="H18" s="14">
        <v>1200000</v>
      </c>
      <c r="I18" s="15" t="s">
        <v>16</v>
      </c>
      <c r="K18" s="9" t="s">
        <v>17</v>
      </c>
      <c r="L18" s="10">
        <v>45352</v>
      </c>
      <c r="M18" s="14">
        <f t="shared" si="0"/>
        <v>800000</v>
      </c>
      <c r="N18" s="15" t="s">
        <v>16</v>
      </c>
    </row>
    <row r="19" spans="6:14" x14ac:dyDescent="0.2">
      <c r="F19" s="9" t="s">
        <v>17</v>
      </c>
      <c r="G19" s="10">
        <v>45352</v>
      </c>
      <c r="H19" s="14">
        <v>1200000</v>
      </c>
      <c r="I19" s="15" t="s">
        <v>16</v>
      </c>
      <c r="K19" s="9" t="s">
        <v>17</v>
      </c>
      <c r="L19" s="10">
        <v>45383</v>
      </c>
      <c r="M19" s="14">
        <f t="shared" si="0"/>
        <v>800000</v>
      </c>
      <c r="N19" s="15" t="s">
        <v>16</v>
      </c>
    </row>
    <row r="20" spans="6:14" x14ac:dyDescent="0.2">
      <c r="F20" s="9" t="s">
        <v>17</v>
      </c>
      <c r="G20" s="10">
        <v>45383</v>
      </c>
      <c r="H20" s="14">
        <v>1200000</v>
      </c>
      <c r="I20" s="15" t="s">
        <v>16</v>
      </c>
      <c r="K20" s="9" t="s">
        <v>17</v>
      </c>
      <c r="L20" s="10">
        <v>45413</v>
      </c>
      <c r="M20" s="14">
        <f t="shared" si="0"/>
        <v>800000</v>
      </c>
      <c r="N20" s="15" t="s">
        <v>16</v>
      </c>
    </row>
    <row r="21" spans="6:14" x14ac:dyDescent="0.2">
      <c r="F21" s="9" t="s">
        <v>17</v>
      </c>
      <c r="G21" s="10">
        <v>45413</v>
      </c>
      <c r="H21" s="14">
        <v>1200000</v>
      </c>
      <c r="I21" s="15" t="s">
        <v>16</v>
      </c>
      <c r="K21" s="9" t="s">
        <v>17</v>
      </c>
      <c r="L21" s="10">
        <v>45444</v>
      </c>
      <c r="M21" s="14">
        <f t="shared" si="0"/>
        <v>800000</v>
      </c>
      <c r="N21" s="15" t="s">
        <v>16</v>
      </c>
    </row>
    <row r="22" spans="6:14" x14ac:dyDescent="0.2">
      <c r="F22" s="9" t="s">
        <v>17</v>
      </c>
      <c r="G22" s="10">
        <v>45444</v>
      </c>
      <c r="H22" s="14">
        <v>1200000</v>
      </c>
      <c r="I22" s="15" t="s">
        <v>16</v>
      </c>
      <c r="K22" s="16" t="s">
        <v>19</v>
      </c>
      <c r="L22" s="17">
        <v>45444</v>
      </c>
      <c r="M22" s="18">
        <v>100000000</v>
      </c>
      <c r="N22" s="19" t="s">
        <v>1</v>
      </c>
    </row>
    <row r="23" spans="6:14" x14ac:dyDescent="0.2">
      <c r="F23" s="9" t="s">
        <v>18</v>
      </c>
      <c r="G23" s="10">
        <v>45047</v>
      </c>
      <c r="H23" s="13">
        <v>-2000000</v>
      </c>
      <c r="I23" s="12" t="s">
        <v>0</v>
      </c>
      <c r="K23" s="47" t="s">
        <v>10</v>
      </c>
      <c r="L23" s="47"/>
      <c r="M23" s="20">
        <f>SUM(M4:M22)</f>
        <v>13600000</v>
      </c>
    </row>
    <row r="24" spans="6:14" x14ac:dyDescent="0.2">
      <c r="F24" s="9" t="s">
        <v>15</v>
      </c>
      <c r="G24" s="10">
        <v>45261</v>
      </c>
      <c r="H24" s="13">
        <v>-3500000</v>
      </c>
      <c r="I24" s="12" t="s">
        <v>0</v>
      </c>
      <c r="K24" s="47" t="s">
        <v>11</v>
      </c>
      <c r="L24" s="47"/>
      <c r="M24" s="22">
        <f>XIRR(M4:M22,L4:L22)</f>
        <v>0.10037215352058412</v>
      </c>
    </row>
    <row r="25" spans="6:14" x14ac:dyDescent="0.2">
      <c r="F25" s="16" t="s">
        <v>19</v>
      </c>
      <c r="G25" s="17">
        <v>45444</v>
      </c>
      <c r="H25" s="18">
        <v>111000000</v>
      </c>
      <c r="I25" s="19" t="s">
        <v>1</v>
      </c>
    </row>
    <row r="26" spans="6:14" x14ac:dyDescent="0.2">
      <c r="F26" s="47" t="s">
        <v>10</v>
      </c>
      <c r="G26" s="47"/>
      <c r="H26" s="20">
        <f>SUM(H4:H25)</f>
        <v>22900000</v>
      </c>
    </row>
    <row r="27" spans="6:14" x14ac:dyDescent="0.2">
      <c r="F27" s="47" t="s">
        <v>11</v>
      </c>
      <c r="G27" s="47"/>
      <c r="H27" s="21">
        <f>XIRR(H4:H25,G4:G25)</f>
        <v>0.16240202784538274</v>
      </c>
    </row>
  </sheetData>
  <mergeCells count="12">
    <mergeCell ref="K2:N2"/>
    <mergeCell ref="M3:N3"/>
    <mergeCell ref="K23:L23"/>
    <mergeCell ref="K24:L24"/>
    <mergeCell ref="C3:D3"/>
    <mergeCell ref="F26:G26"/>
    <mergeCell ref="F27:G27"/>
    <mergeCell ref="A12:B12"/>
    <mergeCell ref="A13:B13"/>
    <mergeCell ref="A2:D2"/>
    <mergeCell ref="F2:I2"/>
    <mergeCell ref="H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8908C3-E678-465A-84C0-B2AD2FEAAFA3}">
  <dimension ref="A2:G19"/>
  <sheetViews>
    <sheetView workbookViewId="0">
      <selection activeCell="A2" sqref="A2:B14"/>
    </sheetView>
  </sheetViews>
  <sheetFormatPr baseColWidth="10" defaultRowHeight="15" x14ac:dyDescent="0.25"/>
  <cols>
    <col min="1" max="1" width="31" style="1" bestFit="1" customWidth="1"/>
    <col min="2" max="2" width="16.85546875" style="1" bestFit="1" customWidth="1"/>
    <col min="3" max="4" width="11.42578125" style="1"/>
    <col min="5" max="5" width="17.85546875" style="1" bestFit="1" customWidth="1"/>
    <col min="6" max="6" width="11.42578125" style="1"/>
    <col min="7" max="7" width="17.85546875" style="1" bestFit="1" customWidth="1"/>
    <col min="8" max="16384" width="11.42578125" style="1"/>
  </cols>
  <sheetData>
    <row r="2" spans="1:7" x14ac:dyDescent="0.25">
      <c r="A2" s="23" t="s">
        <v>21</v>
      </c>
      <c r="B2" s="24" t="s">
        <v>42</v>
      </c>
      <c r="E2" s="53" t="s">
        <v>28</v>
      </c>
      <c r="F2" s="54"/>
      <c r="G2" s="54"/>
    </row>
    <row r="3" spans="1:7" x14ac:dyDescent="0.25">
      <c r="A3" s="25" t="s">
        <v>36</v>
      </c>
      <c r="B3" s="26">
        <v>0.155</v>
      </c>
      <c r="E3" s="39" t="s">
        <v>5</v>
      </c>
      <c r="F3" s="43">
        <v>44927</v>
      </c>
      <c r="G3" s="44">
        <v>-30000000000</v>
      </c>
    </row>
    <row r="4" spans="1:7" x14ac:dyDescent="0.25">
      <c r="A4" s="4" t="s">
        <v>22</v>
      </c>
      <c r="B4" s="27">
        <v>0.17</v>
      </c>
      <c r="E4" s="45" t="s">
        <v>29</v>
      </c>
      <c r="F4" s="43">
        <v>45292</v>
      </c>
      <c r="G4" s="44">
        <f>30000000000*18.06%</f>
        <v>5417999999.999999</v>
      </c>
    </row>
    <row r="5" spans="1:7" x14ac:dyDescent="0.25">
      <c r="A5" s="4" t="s">
        <v>23</v>
      </c>
      <c r="B5" s="28">
        <f>(1+B4)/(1+B3)-1</f>
        <v>1.298701298701288E-2</v>
      </c>
      <c r="E5" s="42" t="s">
        <v>41</v>
      </c>
      <c r="F5" s="43">
        <v>45658</v>
      </c>
      <c r="G5" s="44">
        <f>G4</f>
        <v>5417999999.999999</v>
      </c>
    </row>
    <row r="6" spans="1:7" x14ac:dyDescent="0.25">
      <c r="A6" s="4" t="s">
        <v>24</v>
      </c>
      <c r="B6" s="29">
        <v>30000000000</v>
      </c>
      <c r="E6" s="39" t="s">
        <v>40</v>
      </c>
      <c r="F6" s="43">
        <v>45658</v>
      </c>
      <c r="G6" s="44">
        <v>30000000000</v>
      </c>
    </row>
    <row r="7" spans="1:7" x14ac:dyDescent="0.25">
      <c r="A7" s="4" t="s">
        <v>35</v>
      </c>
      <c r="B7" s="37">
        <v>0.7</v>
      </c>
      <c r="F7" s="2" t="s">
        <v>39</v>
      </c>
      <c r="G7" s="41">
        <f>XIRR(G3:G6,F3:F6)</f>
        <v>0.18035407662391664</v>
      </c>
    </row>
    <row r="8" spans="1:7" x14ac:dyDescent="0.25">
      <c r="A8" s="4" t="s">
        <v>44</v>
      </c>
      <c r="B8" s="30">
        <f>B6*B7</f>
        <v>21000000000</v>
      </c>
      <c r="F8" s="2" t="s">
        <v>38</v>
      </c>
      <c r="G8" s="3">
        <f>SUM(G3:G6)</f>
        <v>10836000000</v>
      </c>
    </row>
    <row r="9" spans="1:7" x14ac:dyDescent="0.25">
      <c r="A9" s="4" t="s">
        <v>25</v>
      </c>
      <c r="B9" s="31">
        <f>B8*B5</f>
        <v>272727272.72727048</v>
      </c>
    </row>
    <row r="10" spans="1:7" x14ac:dyDescent="0.25">
      <c r="A10" s="5" t="s">
        <v>26</v>
      </c>
      <c r="B10" s="32">
        <v>0</v>
      </c>
    </row>
    <row r="11" spans="1:7" x14ac:dyDescent="0.25">
      <c r="A11" s="23" t="s">
        <v>27</v>
      </c>
      <c r="B11" s="33">
        <f>B9+B10</f>
        <v>272727272.72727048</v>
      </c>
    </row>
    <row r="12" spans="1:7" x14ac:dyDescent="0.25">
      <c r="A12" s="34" t="s">
        <v>43</v>
      </c>
      <c r="B12" s="35">
        <f>B11*2</f>
        <v>545454545.45454097</v>
      </c>
    </row>
    <row r="13" spans="1:7" x14ac:dyDescent="0.25">
      <c r="A13" s="34" t="s">
        <v>34</v>
      </c>
      <c r="B13" s="36">
        <f>B11/B6</f>
        <v>9.0909090909090159E-3</v>
      </c>
    </row>
    <row r="14" spans="1:7" x14ac:dyDescent="0.25">
      <c r="A14" s="38" t="s">
        <v>37</v>
      </c>
      <c r="B14" s="36">
        <f>(1+B4)*(1+B13)-1</f>
        <v>0.18063636363636348</v>
      </c>
    </row>
    <row r="16" spans="1:7" x14ac:dyDescent="0.25">
      <c r="A16" s="55" t="s">
        <v>31</v>
      </c>
      <c r="B16" s="56"/>
    </row>
    <row r="17" spans="1:2" x14ac:dyDescent="0.25">
      <c r="A17" s="39" t="s">
        <v>32</v>
      </c>
      <c r="B17" s="46">
        <v>0.17</v>
      </c>
    </row>
    <row r="18" spans="1:2" x14ac:dyDescent="0.25">
      <c r="A18" s="39" t="s">
        <v>33</v>
      </c>
      <c r="B18" s="44">
        <v>4</v>
      </c>
    </row>
    <row r="19" spans="1:2" x14ac:dyDescent="0.25">
      <c r="A19" s="39" t="s">
        <v>30</v>
      </c>
      <c r="B19" s="40">
        <f>NOMINAL(B17,B18)</f>
        <v>0.16012573394448637</v>
      </c>
    </row>
  </sheetData>
  <mergeCells count="2">
    <mergeCell ref="E2:G2"/>
    <mergeCell ref="A16:B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rentabilidad</vt:lpstr>
      <vt:lpstr>apalancamiento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German Garcia Acosta</dc:creator>
  <cp:lastModifiedBy>German Garcia Acosta</cp:lastModifiedBy>
  <dcterms:created xsi:type="dcterms:W3CDTF">2023-03-03T04:22:45Z</dcterms:created>
  <dcterms:modified xsi:type="dcterms:W3CDTF">2023-06-22T13:41:40Z</dcterms:modified>
</cp:coreProperties>
</file>